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kwilawa-my.sharepoint.com/personal/adam_schierenbeck_tukwilawa_gov/Documents/Projects/Municipal Code Updates/Q3 2026 Code Changes/B&amp;O Outreach Project/"/>
    </mc:Choice>
  </mc:AlternateContent>
  <xr:revisionPtr revIDLastSave="581" documentId="8_{DE584497-08C4-4D19-88ED-10A8B0E43E50}" xr6:coauthVersionLast="47" xr6:coauthVersionMax="47" xr10:uidLastSave="{503E468E-51A0-4CCA-8604-C721BFF2CCBA}"/>
  <workbookProtection workbookAlgorithmName="SHA-512" workbookHashValue="NX1NvyxMh+vLOjHsxkJHsXDmlJUv5wPkNp5AGWz1S5+TOLRj+Kmd7uFJ9NKZK7yGNaIz7SbEzTv646v1RK2J/Q==" workbookSaltValue="plgHNo4kqg3xQptImjExIw==" workbookSpinCount="100000" lockStructure="1"/>
  <bookViews>
    <workbookView xWindow="28680" yWindow="-120" windowWidth="29040" windowHeight="15720" xr2:uid="{85F1E985-4462-46B4-87D0-074EB3B9B789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5" i="4" l="1"/>
  <c r="D26" i="4"/>
  <c r="H32" i="4"/>
  <c r="Q34" i="4"/>
  <c r="Q32" i="4"/>
  <c r="R32" i="4" l="1"/>
  <c r="D27" i="4"/>
  <c r="H36" i="4" l="1"/>
  <c r="D23" i="4" l="1"/>
  <c r="M23" i="4"/>
  <c r="R34" i="4"/>
  <c r="M24" i="4"/>
  <c r="N24" i="4" l="1"/>
  <c r="N23" i="4"/>
  <c r="M35" i="4"/>
  <c r="M34" i="4"/>
  <c r="M33" i="4"/>
  <c r="M32" i="4"/>
  <c r="M25" i="4"/>
  <c r="N25" i="4" s="1"/>
  <c r="N27" i="4" s="1"/>
  <c r="C36" i="4"/>
  <c r="D33" i="4" l="1"/>
  <c r="D32" i="4"/>
  <c r="D35" i="4"/>
  <c r="N32" i="4"/>
  <c r="N33" i="4"/>
  <c r="N34" i="4"/>
  <c r="D34" i="4"/>
  <c r="R36" i="4"/>
  <c r="N35" i="4"/>
  <c r="M36" i="4"/>
  <c r="D36" i="4" l="1"/>
  <c r="D38" i="4" s="1"/>
  <c r="N36" i="4"/>
  <c r="N38" i="4" s="1"/>
  <c r="N40" i="4" s="1"/>
  <c r="N42" i="4" l="1"/>
</calcChain>
</file>

<file path=xl/sharedStrings.xml><?xml version="1.0" encoding="utf-8"?>
<sst xmlns="http://schemas.openxmlformats.org/spreadsheetml/2006/main" count="67" uniqueCount="44">
  <si>
    <t>Wholesaling</t>
  </si>
  <si>
    <t>Manufacturing</t>
  </si>
  <si>
    <t>Other Business Floor Space</t>
  </si>
  <si>
    <t>Full-time employees</t>
  </si>
  <si>
    <t>Part-time employees</t>
  </si>
  <si>
    <t>Quantity</t>
  </si>
  <si>
    <t>License Fee</t>
  </si>
  <si>
    <t>Yes</t>
  </si>
  <si>
    <t>No</t>
  </si>
  <si>
    <t>Total License Fee</t>
  </si>
  <si>
    <t>Service &amp; Other Activities</t>
  </si>
  <si>
    <t>Taxable Revenue</t>
  </si>
  <si>
    <t>Tax Due</t>
  </si>
  <si>
    <t>CURRENT RATES</t>
  </si>
  <si>
    <t>Total B&amp;O Tax</t>
  </si>
  <si>
    <t>Total Annual Amount Due:</t>
  </si>
  <si>
    <t>PROPOSED RATES</t>
  </si>
  <si>
    <t>B&amp;O Gross Receipt Tax</t>
  </si>
  <si>
    <t>Taxable Sq Ft</t>
  </si>
  <si>
    <t>B&amp;O Square Footage Tax</t>
  </si>
  <si>
    <t>Warehouse Floor Space</t>
  </si>
  <si>
    <t>Total Gross Receipts Tax</t>
  </si>
  <si>
    <t>Total Square Footage Tax</t>
  </si>
  <si>
    <t>Home Occupation</t>
  </si>
  <si>
    <t>Total B&amp;O Tax:</t>
  </si>
  <si>
    <t xml:space="preserve">INSTRUCTIONS: </t>
  </si>
  <si>
    <t>c. Enter the number of full-time employees (30 hours or more per week) and part-time employees.</t>
  </si>
  <si>
    <t>*Non-resident license fee is waived if gross revenue is $4,000 or less.</t>
  </si>
  <si>
    <t xml:space="preserve">                                   This tool may be used to determine potential impacts resulting from proposed changes to Tukwila's B&amp;O tax and business license fee structure.  </t>
  </si>
  <si>
    <t>b. Select "Yes" if you hold a Tukwila Home Occupation business license type.</t>
  </si>
  <si>
    <r>
      <t xml:space="preserve">                                   This worksheet calculates tax and license liabilities on an annual basis only. Additional details can be found at </t>
    </r>
    <r>
      <rPr>
        <b/>
        <sz val="11"/>
        <color theme="1"/>
        <rFont val="Calibri"/>
        <family val="2"/>
        <scheme val="minor"/>
      </rPr>
      <t>tukwilawa.gov/tax-updates</t>
    </r>
    <r>
      <rPr>
        <sz val="11"/>
        <color theme="1"/>
        <rFont val="Calibri"/>
        <family val="2"/>
        <scheme val="minor"/>
      </rPr>
      <t>.</t>
    </r>
  </si>
  <si>
    <t>Retailing/Retail Services</t>
  </si>
  <si>
    <t>General Tukwila Business
(Total Employees)</t>
  </si>
  <si>
    <t>Net Annual Difference:</t>
  </si>
  <si>
    <t xml:space="preserve">                            B&amp;O Tax and Business License Fee Comparison</t>
  </si>
  <si>
    <r>
      <t xml:space="preserve">Data entry fields are limited to the </t>
    </r>
    <r>
      <rPr>
        <b/>
        <sz val="11"/>
        <color theme="1"/>
        <rFont val="Calibri"/>
        <family val="2"/>
        <scheme val="minor"/>
      </rPr>
      <t>CURRENT RATES</t>
    </r>
    <r>
      <rPr>
        <sz val="11"/>
        <color theme="1"/>
        <rFont val="Calibri"/>
        <family val="2"/>
        <scheme val="minor"/>
      </rPr>
      <t xml:space="preserve"> section. All other fields will fill in automatically. </t>
    </r>
  </si>
  <si>
    <t>a. Select "Yes" if you hold a Non-Resident business license type. Skip steps 1.b. and 1.c. below.</t>
  </si>
  <si>
    <t>B&amp;O Gross Receipts Tax</t>
  </si>
  <si>
    <t>General Business License Fee</t>
  </si>
  <si>
    <t>Non-Resident*</t>
  </si>
  <si>
    <r>
      <t xml:space="preserve">1. In the </t>
    </r>
    <r>
      <rPr>
        <b/>
        <sz val="11"/>
        <color theme="1"/>
        <rFont val="Calibri"/>
        <family val="2"/>
        <scheme val="minor"/>
      </rPr>
      <t xml:space="preserve">General Business License Fee </t>
    </r>
    <r>
      <rPr>
        <sz val="11"/>
        <color theme="1"/>
        <rFont val="Calibri"/>
        <family val="2"/>
        <scheme val="minor"/>
      </rPr>
      <t>section:</t>
    </r>
  </si>
  <si>
    <r>
      <t xml:space="preserve">2. In the </t>
    </r>
    <r>
      <rPr>
        <b/>
        <sz val="11"/>
        <color theme="1"/>
        <rFont val="Calibri"/>
        <family val="2"/>
        <scheme val="minor"/>
      </rPr>
      <t xml:space="preserve">B&amp;O Gross Receipts Tax </t>
    </r>
    <r>
      <rPr>
        <sz val="11"/>
        <color theme="1"/>
        <rFont val="Calibri"/>
        <family val="2"/>
        <scheme val="minor"/>
      </rPr>
      <t>section, enter your annual taxable gross income (after deductions) in the appropriate category.</t>
    </r>
  </si>
  <si>
    <r>
      <t xml:space="preserve">3. In the </t>
    </r>
    <r>
      <rPr>
        <b/>
        <sz val="11"/>
        <color theme="1"/>
        <rFont val="Calibri"/>
        <family val="2"/>
        <scheme val="minor"/>
      </rPr>
      <t>B&amp;O Square Footage Tax</t>
    </r>
    <r>
      <rPr>
        <sz val="11"/>
        <color theme="1"/>
        <rFont val="Calibri"/>
        <family val="2"/>
        <scheme val="minor"/>
      </rPr>
      <t xml:space="preserve"> section, enter the amount of warehouse space and other business floor space. (Please note that there is currently no square footage tax.)</t>
    </r>
  </si>
  <si>
    <r>
      <t xml:space="preserve">4. The </t>
    </r>
    <r>
      <rPr>
        <b/>
        <sz val="11"/>
        <color theme="1"/>
        <rFont val="Calibri"/>
        <family val="2"/>
        <scheme val="minor"/>
      </rPr>
      <t>Net Annual Difference</t>
    </r>
    <r>
      <rPr>
        <sz val="11"/>
        <color theme="1"/>
        <rFont val="Calibri"/>
        <family val="2"/>
        <scheme val="minor"/>
      </rPr>
      <t xml:space="preserve"> shown at the bottom of the form takes into account both the annual business license fee and B&amp;O tax liability.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</si>
</sst>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3" borderId="1" xfId="0" applyFill="1" applyBorder="1"/>
    <xf numFmtId="0" fontId="3" fillId="3" borderId="1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3" borderId="18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1" fillId="3" borderId="12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165" fontId="0" fillId="3" borderId="22" xfId="0" applyNumberFormat="1" applyFill="1" applyBorder="1" applyAlignment="1">
      <alignment horizontal="center"/>
    </xf>
    <xf numFmtId="165" fontId="0" fillId="3" borderId="19" xfId="0" applyNumberFormat="1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right"/>
    </xf>
    <xf numFmtId="0" fontId="0" fillId="3" borderId="5" xfId="0" applyFill="1" applyBorder="1"/>
    <xf numFmtId="0" fontId="3" fillId="3" borderId="6" xfId="0" applyFont="1" applyFill="1" applyBorder="1" applyAlignment="1">
      <alignment horizontal="center"/>
    </xf>
    <xf numFmtId="0" fontId="0" fillId="5" borderId="1" xfId="0" applyFill="1" applyBorder="1"/>
    <xf numFmtId="0" fontId="3" fillId="5" borderId="15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0" fillId="5" borderId="9" xfId="0" applyFill="1" applyBorder="1" applyAlignment="1">
      <alignment horizontal="right"/>
    </xf>
    <xf numFmtId="0" fontId="0" fillId="5" borderId="18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1" fillId="5" borderId="12" xfId="0" applyFont="1" applyFill="1" applyBorder="1" applyAlignment="1">
      <alignment horizontal="right"/>
    </xf>
    <xf numFmtId="0" fontId="1" fillId="5" borderId="2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0" fillId="5" borderId="29" xfId="0" applyFill="1" applyBorder="1" applyAlignment="1">
      <alignment horizontal="right"/>
    </xf>
    <xf numFmtId="0" fontId="0" fillId="3" borderId="29" xfId="0" applyFill="1" applyBorder="1" applyAlignment="1">
      <alignment horizontal="right"/>
    </xf>
    <xf numFmtId="0" fontId="0" fillId="3" borderId="30" xfId="0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3" borderId="38" xfId="0" applyFill="1" applyBorder="1"/>
    <xf numFmtId="0" fontId="0" fillId="3" borderId="0" xfId="0" applyFill="1"/>
    <xf numFmtId="0" fontId="0" fillId="3" borderId="39" xfId="0" applyFill="1" applyBorder="1"/>
    <xf numFmtId="0" fontId="0" fillId="3" borderId="40" xfId="0" applyFill="1" applyBorder="1"/>
    <xf numFmtId="0" fontId="2" fillId="3" borderId="41" xfId="0" applyFont="1" applyFill="1" applyBorder="1" applyAlignment="1">
      <alignment horizontal="right"/>
    </xf>
    <xf numFmtId="0" fontId="0" fillId="3" borderId="41" xfId="0" applyFill="1" applyBorder="1"/>
    <xf numFmtId="0" fontId="0" fillId="3" borderId="42" xfId="0" applyFill="1" applyBorder="1"/>
    <xf numFmtId="0" fontId="0" fillId="5" borderId="38" xfId="0" applyFill="1" applyBorder="1"/>
    <xf numFmtId="0" fontId="0" fillId="5" borderId="0" xfId="0" applyFill="1"/>
    <xf numFmtId="0" fontId="0" fillId="5" borderId="39" xfId="0" applyFill="1" applyBorder="1"/>
    <xf numFmtId="164" fontId="1" fillId="5" borderId="39" xfId="0" applyNumberFormat="1" applyFont="1" applyFill="1" applyBorder="1" applyAlignment="1">
      <alignment horizontal="center"/>
    </xf>
    <xf numFmtId="0" fontId="0" fillId="5" borderId="40" xfId="0" applyFill="1" applyBorder="1"/>
    <xf numFmtId="0" fontId="2" fillId="5" borderId="41" xfId="0" applyFont="1" applyFill="1" applyBorder="1" applyAlignment="1">
      <alignment horizontal="right"/>
    </xf>
    <xf numFmtId="165" fontId="2" fillId="5" borderId="42" xfId="0" applyNumberFormat="1" applyFont="1" applyFill="1" applyBorder="1" applyAlignment="1">
      <alignment horizontal="center"/>
    </xf>
    <xf numFmtId="0" fontId="0" fillId="5" borderId="5" xfId="0" applyFill="1" applyBorder="1"/>
    <xf numFmtId="0" fontId="3" fillId="5" borderId="6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left"/>
    </xf>
    <xf numFmtId="0" fontId="5" fillId="3" borderId="38" xfId="0" applyFont="1" applyFill="1" applyBorder="1" applyAlignment="1">
      <alignment horizontal="left"/>
    </xf>
    <xf numFmtId="0" fontId="1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1" fillId="5" borderId="0" xfId="0" applyNumberFormat="1" applyFont="1" applyFill="1" applyAlignment="1">
      <alignment horizontal="center"/>
    </xf>
    <xf numFmtId="0" fontId="0" fillId="5" borderId="43" xfId="0" applyFill="1" applyBorder="1"/>
    <xf numFmtId="0" fontId="3" fillId="3" borderId="15" xfId="0" applyFont="1" applyFill="1" applyBorder="1" applyAlignment="1">
      <alignment horizontal="right"/>
    </xf>
    <xf numFmtId="0" fontId="3" fillId="5" borderId="15" xfId="0" applyFont="1" applyFill="1" applyBorder="1" applyAlignment="1">
      <alignment horizontal="right"/>
    </xf>
    <xf numFmtId="0" fontId="0" fillId="5" borderId="3" xfId="0" applyFill="1" applyBorder="1"/>
    <xf numFmtId="165" fontId="2" fillId="5" borderId="41" xfId="0" applyNumberFormat="1" applyFont="1" applyFill="1" applyBorder="1" applyAlignment="1">
      <alignment horizontal="center"/>
    </xf>
    <xf numFmtId="0" fontId="0" fillId="5" borderId="45" xfId="0" applyFill="1" applyBorder="1"/>
    <xf numFmtId="0" fontId="1" fillId="5" borderId="39" xfId="0" applyFont="1" applyFill="1" applyBorder="1" applyAlignment="1">
      <alignment horizontal="center"/>
    </xf>
    <xf numFmtId="0" fontId="3" fillId="5" borderId="39" xfId="0" applyFont="1" applyFill="1" applyBorder="1" applyAlignment="1">
      <alignment horizontal="center"/>
    </xf>
    <xf numFmtId="164" fontId="0" fillId="5" borderId="39" xfId="0" applyNumberFormat="1" applyFill="1" applyBorder="1" applyAlignment="1">
      <alignment horizontal="center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4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165" fontId="0" fillId="2" borderId="22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4" fontId="0" fillId="5" borderId="31" xfId="0" applyNumberFormat="1" applyFill="1" applyBorder="1" applyAlignment="1" applyProtection="1">
      <alignment horizontal="center"/>
      <protection hidden="1"/>
    </xf>
    <xf numFmtId="164" fontId="0" fillId="5" borderId="10" xfId="0" applyNumberFormat="1" applyFill="1" applyBorder="1" applyAlignment="1" applyProtection="1">
      <alignment horizontal="center"/>
      <protection hidden="1"/>
    </xf>
    <xf numFmtId="164" fontId="0" fillId="5" borderId="20" xfId="0" applyNumberFormat="1" applyFill="1" applyBorder="1" applyAlignment="1" applyProtection="1">
      <alignment horizontal="center"/>
      <protection hidden="1"/>
    </xf>
    <xf numFmtId="164" fontId="1" fillId="5" borderId="13" xfId="0" applyNumberFormat="1" applyFont="1" applyFill="1" applyBorder="1" applyAlignment="1" applyProtection="1">
      <alignment horizontal="center"/>
      <protection hidden="1"/>
    </xf>
    <xf numFmtId="165" fontId="0" fillId="5" borderId="6" xfId="0" applyNumberFormat="1" applyFill="1" applyBorder="1" applyAlignment="1" applyProtection="1">
      <alignment horizontal="center"/>
      <protection hidden="1"/>
    </xf>
    <xf numFmtId="165" fontId="0" fillId="5" borderId="20" xfId="0" applyNumberFormat="1" applyFill="1" applyBorder="1" applyAlignment="1" applyProtection="1">
      <alignment horizontal="center"/>
      <protection hidden="1"/>
    </xf>
    <xf numFmtId="165" fontId="1" fillId="5" borderId="8" xfId="0" applyNumberFormat="1" applyFont="1" applyFill="1" applyBorder="1" applyAlignment="1" applyProtection="1">
      <alignment horizontal="center"/>
      <protection hidden="1"/>
    </xf>
    <xf numFmtId="165" fontId="0" fillId="5" borderId="14" xfId="0" applyNumberFormat="1" applyFill="1" applyBorder="1" applyAlignment="1" applyProtection="1">
      <alignment horizontal="center"/>
      <protection hidden="1"/>
    </xf>
    <xf numFmtId="165" fontId="2" fillId="5" borderId="41" xfId="0" applyNumberFormat="1" applyFont="1" applyFill="1" applyBorder="1" applyAlignment="1" applyProtection="1">
      <alignment horizontal="center"/>
      <protection hidden="1"/>
    </xf>
    <xf numFmtId="165" fontId="1" fillId="5" borderId="13" xfId="0" applyNumberFormat="1" applyFont="1" applyFill="1" applyBorder="1" applyAlignment="1" applyProtection="1">
      <alignment horizontal="center"/>
      <protection hidden="1"/>
    </xf>
    <xf numFmtId="164" fontId="0" fillId="3" borderId="31" xfId="0" applyNumberFormat="1" applyFill="1" applyBorder="1" applyAlignment="1" applyProtection="1">
      <alignment horizontal="center"/>
      <protection hidden="1"/>
    </xf>
    <xf numFmtId="164" fontId="1" fillId="3" borderId="13" xfId="0" applyNumberFormat="1" applyFont="1" applyFill="1" applyBorder="1" applyAlignment="1" applyProtection="1">
      <alignment horizontal="center"/>
      <protection hidden="1"/>
    </xf>
    <xf numFmtId="165" fontId="0" fillId="3" borderId="6" xfId="0" applyNumberFormat="1" applyFill="1" applyBorder="1" applyAlignment="1" applyProtection="1">
      <alignment horizontal="center"/>
      <protection hidden="1"/>
    </xf>
    <xf numFmtId="165" fontId="0" fillId="3" borderId="20" xfId="0" applyNumberFormat="1" applyFill="1" applyBorder="1" applyAlignment="1" applyProtection="1">
      <alignment horizontal="center"/>
      <protection hidden="1"/>
    </xf>
    <xf numFmtId="165" fontId="1" fillId="3" borderId="8" xfId="0" applyNumberFormat="1" applyFont="1" applyFill="1" applyBorder="1" applyAlignment="1" applyProtection="1">
      <alignment horizontal="center"/>
      <protection hidden="1"/>
    </xf>
    <xf numFmtId="165" fontId="0" fillId="3" borderId="14" xfId="0" applyNumberFormat="1" applyFill="1" applyBorder="1" applyAlignment="1" applyProtection="1">
      <alignment horizontal="center"/>
      <protection hidden="1"/>
    </xf>
    <xf numFmtId="165" fontId="1" fillId="3" borderId="13" xfId="0" applyNumberFormat="1" applyFont="1" applyFill="1" applyBorder="1" applyAlignment="1" applyProtection="1">
      <alignment horizontal="center"/>
      <protection hidden="1"/>
    </xf>
    <xf numFmtId="165" fontId="1" fillId="3" borderId="0" xfId="0" applyNumberFormat="1" applyFont="1" applyFill="1" applyAlignment="1" applyProtection="1">
      <alignment horizontal="center"/>
      <protection hidden="1"/>
    </xf>
    <xf numFmtId="165" fontId="2" fillId="3" borderId="41" xfId="0" applyNumberFormat="1" applyFont="1" applyFill="1" applyBorder="1" applyAlignment="1" applyProtection="1">
      <alignment horizontal="center"/>
      <protection hidden="1"/>
    </xf>
    <xf numFmtId="8" fontId="4" fillId="0" borderId="27" xfId="0" applyNumberFormat="1" applyFont="1" applyBorder="1" applyAlignment="1" applyProtection="1">
      <alignment horizontal="center"/>
      <protection hidden="1"/>
    </xf>
    <xf numFmtId="0" fontId="0" fillId="5" borderId="5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164" fontId="1" fillId="5" borderId="3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right"/>
    </xf>
    <xf numFmtId="0" fontId="1" fillId="5" borderId="7" xfId="0" applyFont="1" applyFill="1" applyBorder="1" applyAlignment="1">
      <alignment horizontal="right"/>
    </xf>
    <xf numFmtId="0" fontId="1" fillId="5" borderId="35" xfId="0" applyFont="1" applyFill="1" applyBorder="1" applyAlignment="1">
      <alignment horizontal="center"/>
    </xf>
    <xf numFmtId="0" fontId="1" fillId="5" borderId="36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26" xfId="0" applyFont="1" applyBorder="1" applyAlignment="1">
      <alignment horizontal="right"/>
    </xf>
    <xf numFmtId="0" fontId="4" fillId="0" borderId="46" xfId="0" applyFont="1" applyBorder="1" applyAlignment="1">
      <alignment horizontal="right"/>
    </xf>
    <xf numFmtId="0" fontId="0" fillId="5" borderId="9" xfId="0" applyFill="1" applyBorder="1" applyAlignment="1">
      <alignment horizontal="right" wrapText="1"/>
    </xf>
    <xf numFmtId="0" fontId="0" fillId="5" borderId="23" xfId="0" applyFill="1" applyBorder="1" applyAlignment="1">
      <alignment horizontal="right" wrapText="1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165" fontId="0" fillId="5" borderId="10" xfId="0" applyNumberFormat="1" applyFill="1" applyBorder="1" applyAlignment="1" applyProtection="1">
      <alignment horizontal="center" vertical="center"/>
      <protection hidden="1"/>
    </xf>
    <xf numFmtId="165" fontId="0" fillId="5" borderId="24" xfId="0" applyNumberFormat="1" applyFill="1" applyBorder="1" applyAlignment="1" applyProtection="1">
      <alignment horizontal="center" vertical="center"/>
      <protection hidden="1"/>
    </xf>
    <xf numFmtId="0" fontId="0" fillId="5" borderId="5" xfId="0" applyFill="1" applyBorder="1" applyAlignment="1">
      <alignment horizontal="right" vertical="center" wrapText="1"/>
    </xf>
    <xf numFmtId="0" fontId="0" fillId="5" borderId="47" xfId="0" applyFill="1" applyBorder="1" applyAlignment="1">
      <alignment horizontal="right" vertical="center" wrapText="1"/>
    </xf>
    <xf numFmtId="3" fontId="0" fillId="2" borderId="16" xfId="0" applyNumberFormat="1" applyFill="1" applyBorder="1" applyAlignment="1" applyProtection="1">
      <alignment horizontal="center" vertical="center"/>
      <protection locked="0"/>
    </xf>
    <xf numFmtId="165" fontId="0" fillId="5" borderId="6" xfId="0" applyNumberFormat="1" applyFill="1" applyBorder="1" applyAlignment="1" applyProtection="1">
      <alignment horizontal="center" vertical="center"/>
      <protection hidden="1"/>
    </xf>
    <xf numFmtId="165" fontId="0" fillId="5" borderId="48" xfId="0" applyNumberForma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0" fillId="3" borderId="36" xfId="0" applyFill="1" applyBorder="1"/>
    <xf numFmtId="0" fontId="0" fillId="3" borderId="37" xfId="0" applyFill="1" applyBorder="1"/>
    <xf numFmtId="0" fontId="4" fillId="0" borderId="0" xfId="0" applyFont="1"/>
    <xf numFmtId="0" fontId="0" fillId="0" borderId="0" xfId="0"/>
    <xf numFmtId="0" fontId="1" fillId="3" borderId="1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9" xfId="0" applyFill="1" applyBorder="1" applyAlignment="1">
      <alignment horizontal="right" wrapText="1"/>
    </xf>
    <xf numFmtId="0" fontId="0" fillId="3" borderId="23" xfId="0" applyFill="1" applyBorder="1" applyAlignment="1">
      <alignment horizontal="right" wrapText="1"/>
    </xf>
    <xf numFmtId="0" fontId="0" fillId="3" borderId="5" xfId="0" applyFill="1" applyBorder="1" applyAlignment="1">
      <alignment horizontal="right" vertical="center" wrapText="1"/>
    </xf>
    <xf numFmtId="0" fontId="0" fillId="3" borderId="47" xfId="0" applyFill="1" applyBorder="1" applyAlignment="1">
      <alignment horizontal="right" vertical="center" wrapText="1"/>
    </xf>
    <xf numFmtId="3" fontId="0" fillId="3" borderId="17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/>
    </xf>
    <xf numFmtId="3" fontId="0" fillId="3" borderId="22" xfId="0" applyNumberFormat="1" applyFill="1" applyBorder="1" applyAlignment="1">
      <alignment horizontal="center" vertical="center"/>
    </xf>
    <xf numFmtId="3" fontId="0" fillId="3" borderId="16" xfId="0" applyNumberFormat="1" applyFill="1" applyBorder="1" applyAlignment="1">
      <alignment horizontal="center" vertical="center"/>
    </xf>
    <xf numFmtId="165" fontId="0" fillId="3" borderId="10" xfId="0" applyNumberFormat="1" applyFill="1" applyBorder="1" applyAlignment="1" applyProtection="1">
      <alignment horizontal="center" vertical="center"/>
      <protection hidden="1"/>
    </xf>
    <xf numFmtId="165" fontId="0" fillId="3" borderId="24" xfId="0" applyNumberFormat="1" applyFill="1" applyBorder="1" applyAlignment="1" applyProtection="1">
      <alignment horizontal="center" vertical="center"/>
      <protection hidden="1"/>
    </xf>
    <xf numFmtId="165" fontId="0" fillId="3" borderId="6" xfId="0" applyNumberFormat="1" applyFill="1" applyBorder="1" applyAlignment="1" applyProtection="1">
      <alignment horizontal="center" vertical="center"/>
      <protection hidden="1"/>
    </xf>
    <xf numFmtId="165" fontId="0" fillId="3" borderId="48" xfId="0" applyNumberForma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3" borderId="28" xfId="0" applyFill="1" applyBorder="1" applyAlignment="1">
      <alignment horizontal="right" vertical="center" wrapText="1"/>
    </xf>
    <xf numFmtId="0" fontId="0" fillId="0" borderId="32" xfId="0" applyBorder="1" applyAlignment="1">
      <alignment wrapText="1"/>
    </xf>
    <xf numFmtId="0" fontId="0" fillId="3" borderId="17" xfId="0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164" fontId="0" fillId="3" borderId="33" xfId="0" applyNumberFormat="1" applyFill="1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vertical="center"/>
      <protection hidden="1"/>
    </xf>
    <xf numFmtId="0" fontId="1" fillId="5" borderId="1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1019175</xdr:colOff>
      <xdr:row>5</xdr:row>
      <xdr:rowOff>7937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D1DE94-7BC3-45F0-AB51-886403ACB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063" y="0"/>
          <a:ext cx="1019175" cy="976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FA75-CF29-4681-A967-09854D02C7FF}">
  <dimension ref="B1:W43"/>
  <sheetViews>
    <sheetView tabSelected="1" zoomScale="130" zoomScaleNormal="130" workbookViewId="0">
      <selection activeCell="C23" sqref="C23"/>
    </sheetView>
  </sheetViews>
  <sheetFormatPr defaultRowHeight="14.5" x14ac:dyDescent="0.35"/>
  <cols>
    <col min="1" max="1" width="3.54296875" customWidth="1"/>
    <col min="2" max="2" width="23.08984375" customWidth="1"/>
    <col min="3" max="3" width="16.6328125" customWidth="1"/>
    <col min="4" max="4" width="13.26953125" customWidth="1"/>
    <col min="5" max="5" width="2.6328125" customWidth="1"/>
    <col min="6" max="6" width="14.36328125" customWidth="1"/>
    <col min="7" max="7" width="8.6328125" customWidth="1"/>
    <col min="8" max="8" width="10.6328125" customWidth="1"/>
    <col min="9" max="9" width="3.6328125" customWidth="1"/>
    <col min="10" max="10" width="0.90625" customWidth="1"/>
    <col min="11" max="11" width="3.6328125" customWidth="1"/>
    <col min="12" max="12" width="22.54296875" customWidth="1"/>
    <col min="13" max="13" width="16.6328125" customWidth="1"/>
    <col min="14" max="14" width="13.26953125" customWidth="1"/>
    <col min="15" max="15" width="2.6328125" customWidth="1"/>
    <col min="16" max="16" width="13.54296875" customWidth="1"/>
    <col min="17" max="17" width="8.6328125" customWidth="1"/>
    <col min="18" max="18" width="10.6328125" customWidth="1"/>
    <col min="23" max="23" width="9" hidden="1" customWidth="1"/>
  </cols>
  <sheetData>
    <row r="1" spans="2:23" x14ac:dyDescent="0.35">
      <c r="W1" t="s">
        <v>7</v>
      </c>
    </row>
    <row r="2" spans="2:23" ht="18.5" x14ac:dyDescent="0.45">
      <c r="B2" s="119" t="s">
        <v>34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W2" t="s">
        <v>8</v>
      </c>
    </row>
    <row r="3" spans="2:23" x14ac:dyDescent="0.35">
      <c r="B3" t="s">
        <v>28</v>
      </c>
    </row>
    <row r="4" spans="2:23" x14ac:dyDescent="0.35">
      <c r="B4" t="s">
        <v>30</v>
      </c>
    </row>
    <row r="6" spans="2:23" x14ac:dyDescent="0.35">
      <c r="C6" s="13" t="s">
        <v>25</v>
      </c>
      <c r="D6" s="142" t="s">
        <v>35</v>
      </c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20"/>
    </row>
    <row r="7" spans="2:23" ht="3" customHeight="1" x14ac:dyDescent="0.35">
      <c r="C7" s="1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2:23" x14ac:dyDescent="0.35">
      <c r="D8" s="120" t="s">
        <v>40</v>
      </c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</row>
    <row r="9" spans="2:23" x14ac:dyDescent="0.35">
      <c r="E9" t="s">
        <v>36</v>
      </c>
    </row>
    <row r="10" spans="2:23" x14ac:dyDescent="0.35">
      <c r="E10" t="s">
        <v>29</v>
      </c>
    </row>
    <row r="11" spans="2:23" x14ac:dyDescent="0.35">
      <c r="E11" t="s">
        <v>26</v>
      </c>
    </row>
    <row r="12" spans="2:23" ht="3" customHeight="1" x14ac:dyDescent="0.35"/>
    <row r="13" spans="2:23" x14ac:dyDescent="0.35">
      <c r="D13" s="120" t="s">
        <v>41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</row>
    <row r="14" spans="2:23" ht="3" customHeight="1" x14ac:dyDescent="0.35"/>
    <row r="15" spans="2:23" x14ac:dyDescent="0.35">
      <c r="D15" s="120" t="s">
        <v>42</v>
      </c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</row>
    <row r="16" spans="2:23" ht="3" customHeight="1" x14ac:dyDescent="0.35"/>
    <row r="17" spans="2:18" x14ac:dyDescent="0.35">
      <c r="D17" t="s">
        <v>43</v>
      </c>
    </row>
    <row r="18" spans="2:18" x14ac:dyDescent="0.35">
      <c r="J18" s="12"/>
    </row>
    <row r="19" spans="2:18" x14ac:dyDescent="0.35">
      <c r="B19" s="96" t="s">
        <v>13</v>
      </c>
      <c r="C19" s="97"/>
      <c r="D19" s="97"/>
      <c r="E19" s="98"/>
      <c r="F19" s="98"/>
      <c r="G19" s="98"/>
      <c r="H19" s="99"/>
      <c r="J19" s="12"/>
      <c r="L19" s="115" t="s">
        <v>16</v>
      </c>
      <c r="M19" s="116"/>
      <c r="N19" s="116"/>
      <c r="O19" s="117"/>
      <c r="P19" s="117"/>
      <c r="Q19" s="117"/>
      <c r="R19" s="118"/>
    </row>
    <row r="20" spans="2:18" ht="15" thickBot="1" x14ac:dyDescent="0.4">
      <c r="B20" s="62"/>
      <c r="C20" s="57"/>
      <c r="D20" s="57"/>
      <c r="E20" s="41"/>
      <c r="F20" s="41"/>
      <c r="G20" s="41"/>
      <c r="H20" s="42"/>
      <c r="J20" s="12"/>
      <c r="L20" s="33"/>
      <c r="M20" s="34"/>
      <c r="N20" s="34"/>
      <c r="O20" s="34"/>
      <c r="P20" s="34"/>
      <c r="Q20" s="34"/>
      <c r="R20" s="35"/>
    </row>
    <row r="21" spans="2:18" ht="15" thickBot="1" x14ac:dyDescent="0.4">
      <c r="B21" s="136" t="s">
        <v>38</v>
      </c>
      <c r="C21" s="137"/>
      <c r="D21" s="138"/>
      <c r="E21" s="51"/>
      <c r="F21" s="51"/>
      <c r="G21" s="51"/>
      <c r="H21" s="63"/>
      <c r="J21" s="12"/>
      <c r="L21" s="139" t="s">
        <v>38</v>
      </c>
      <c r="M21" s="140"/>
      <c r="N21" s="141"/>
      <c r="O21" s="34"/>
      <c r="P21" s="34"/>
      <c r="Q21" s="34"/>
      <c r="R21" s="35"/>
    </row>
    <row r="22" spans="2:18" x14ac:dyDescent="0.35">
      <c r="B22" s="16"/>
      <c r="C22" s="17" t="s">
        <v>5</v>
      </c>
      <c r="D22" s="18" t="s">
        <v>6</v>
      </c>
      <c r="E22" s="52"/>
      <c r="F22" s="52"/>
      <c r="G22" s="52"/>
      <c r="H22" s="64"/>
      <c r="J22" s="12"/>
      <c r="L22" s="1"/>
      <c r="M22" s="2" t="s">
        <v>5</v>
      </c>
      <c r="N22" s="3" t="s">
        <v>6</v>
      </c>
      <c r="O22" s="34"/>
      <c r="P22" s="34"/>
      <c r="Q22" s="34"/>
      <c r="R22" s="35"/>
    </row>
    <row r="23" spans="2:18" x14ac:dyDescent="0.35">
      <c r="B23" s="26" t="s">
        <v>39</v>
      </c>
      <c r="C23" s="66" t="s">
        <v>8</v>
      </c>
      <c r="D23" s="71">
        <f>IF(C23="YES",100,0)</f>
        <v>0</v>
      </c>
      <c r="E23" s="53"/>
      <c r="F23" s="53"/>
      <c r="G23" s="53"/>
      <c r="H23" s="65"/>
      <c r="J23" s="12"/>
      <c r="L23" s="27" t="s">
        <v>39</v>
      </c>
      <c r="M23" s="28" t="str">
        <f>C23</f>
        <v>No</v>
      </c>
      <c r="N23" s="81">
        <f>IF(M23="YES",150,0)</f>
        <v>0</v>
      </c>
      <c r="O23" s="34"/>
      <c r="P23" s="34"/>
      <c r="Q23" s="34"/>
      <c r="R23" s="35"/>
    </row>
    <row r="24" spans="2:18" x14ac:dyDescent="0.35">
      <c r="B24" s="26" t="s">
        <v>23</v>
      </c>
      <c r="C24" s="66" t="s">
        <v>8</v>
      </c>
      <c r="D24" s="71"/>
      <c r="E24" s="53"/>
      <c r="F24" s="53"/>
      <c r="G24" s="53"/>
      <c r="H24" s="65"/>
      <c r="J24" s="12"/>
      <c r="L24" s="27" t="s">
        <v>23</v>
      </c>
      <c r="M24" s="28" t="str">
        <f>C24</f>
        <v>No</v>
      </c>
      <c r="N24" s="81">
        <f>IF(M23="Yes",0,IF(M24="YES",75,0))</f>
        <v>0</v>
      </c>
      <c r="O24" s="34"/>
      <c r="P24" s="34"/>
      <c r="Q24" s="34"/>
      <c r="R24" s="35"/>
    </row>
    <row r="25" spans="2:18" x14ac:dyDescent="0.35">
      <c r="B25" s="19" t="s">
        <v>3</v>
      </c>
      <c r="C25" s="67">
        <v>0</v>
      </c>
      <c r="D25" s="72">
        <f>IF(C23="Yes",0,IF(C26&gt;0,C25*112,IF(AND(C26&lt;1,C25=0),0,C25*112)))</f>
        <v>0</v>
      </c>
      <c r="E25" s="53"/>
      <c r="F25" s="53"/>
      <c r="G25" s="53"/>
      <c r="H25" s="65"/>
      <c r="J25" s="12"/>
      <c r="L25" s="143" t="s">
        <v>32</v>
      </c>
      <c r="M25" s="145">
        <f>SUM(C25:C26)</f>
        <v>0</v>
      </c>
      <c r="N25" s="147">
        <f>IF(C23="Yes",0,IF(M24="YES",0,IF(AND(M25&gt;-1,M25&lt;10),150,IF(AND(M25&gt;9,M25&lt;25),300,IF(AND(M25&gt;24,M25&lt;50),500,IF(AND(M25&gt;49,M25&lt;100),750,IF(M25&gt;99,1000,0)))))))</f>
        <v>150</v>
      </c>
      <c r="O25" s="34"/>
      <c r="P25" s="34"/>
      <c r="Q25" s="34"/>
      <c r="R25" s="35"/>
    </row>
    <row r="26" spans="2:18" ht="15" thickBot="1" x14ac:dyDescent="0.4">
      <c r="B26" s="20" t="s">
        <v>4</v>
      </c>
      <c r="C26" s="68">
        <v>0</v>
      </c>
      <c r="D26" s="73">
        <f>IF(C23="Yes",0,IF(C25&gt;0,C26*56,IF(AND(C25&lt;1,C26=0),56,C26*56)))</f>
        <v>56</v>
      </c>
      <c r="E26" s="53"/>
      <c r="F26" s="53"/>
      <c r="G26" s="53"/>
      <c r="H26" s="65"/>
      <c r="J26" s="12"/>
      <c r="L26" s="144"/>
      <c r="M26" s="146"/>
      <c r="N26" s="148"/>
      <c r="O26" s="34"/>
      <c r="P26" s="34"/>
      <c r="Q26" s="34"/>
      <c r="R26" s="35"/>
    </row>
    <row r="27" spans="2:18" ht="15" thickBot="1" x14ac:dyDescent="0.4">
      <c r="B27" s="94" t="s">
        <v>9</v>
      </c>
      <c r="C27" s="95"/>
      <c r="D27" s="74">
        <f>IF(C23="Yes",100,D25+D26)</f>
        <v>56</v>
      </c>
      <c r="E27" s="54"/>
      <c r="F27" s="54"/>
      <c r="G27" s="54"/>
      <c r="H27" s="43"/>
      <c r="J27" s="12"/>
      <c r="L27" s="113" t="s">
        <v>9</v>
      </c>
      <c r="M27" s="114"/>
      <c r="N27" s="82">
        <f>IF(M23="Yes",150,IF(M24="YES",75,IF(M24="NO",N25,0)))</f>
        <v>150</v>
      </c>
      <c r="O27" s="34"/>
      <c r="P27" s="34"/>
      <c r="Q27" s="34"/>
      <c r="R27" s="35"/>
    </row>
    <row r="28" spans="2:18" x14ac:dyDescent="0.35">
      <c r="B28" s="49" t="s">
        <v>27</v>
      </c>
      <c r="C28" s="29"/>
      <c r="D28" s="93"/>
      <c r="E28" s="54"/>
      <c r="F28" s="54"/>
      <c r="G28" s="54"/>
      <c r="H28" s="43"/>
      <c r="J28" s="12"/>
      <c r="L28" s="50" t="s">
        <v>27</v>
      </c>
      <c r="M28" s="30"/>
      <c r="N28" s="31"/>
      <c r="O28" s="34"/>
      <c r="P28" s="34"/>
      <c r="Q28" s="34"/>
      <c r="R28" s="35"/>
    </row>
    <row r="29" spans="2:18" ht="15" thickBot="1" x14ac:dyDescent="0.4">
      <c r="B29" s="40"/>
      <c r="C29" s="41"/>
      <c r="D29" s="57"/>
      <c r="E29" s="41"/>
      <c r="F29" s="41"/>
      <c r="G29" s="41"/>
      <c r="H29" s="42"/>
      <c r="J29" s="12"/>
      <c r="L29" s="33"/>
      <c r="M29" s="34"/>
      <c r="N29" s="34"/>
      <c r="O29" s="34"/>
      <c r="P29" s="34"/>
      <c r="Q29" s="34"/>
      <c r="R29" s="35"/>
    </row>
    <row r="30" spans="2:18" ht="15" thickBot="1" x14ac:dyDescent="0.4">
      <c r="B30" s="136" t="s">
        <v>37</v>
      </c>
      <c r="C30" s="137"/>
      <c r="D30" s="138"/>
      <c r="E30" s="51"/>
      <c r="F30" s="149" t="s">
        <v>19</v>
      </c>
      <c r="G30" s="150"/>
      <c r="H30" s="151"/>
      <c r="J30" s="12"/>
      <c r="L30" s="139" t="s">
        <v>17</v>
      </c>
      <c r="M30" s="140"/>
      <c r="N30" s="141"/>
      <c r="O30" s="34"/>
      <c r="P30" s="121" t="s">
        <v>19</v>
      </c>
      <c r="Q30" s="122"/>
      <c r="R30" s="123"/>
    </row>
    <row r="31" spans="2:18" x14ac:dyDescent="0.35">
      <c r="B31" s="23"/>
      <c r="C31" s="24" t="s">
        <v>11</v>
      </c>
      <c r="D31" s="25" t="s">
        <v>12</v>
      </c>
      <c r="E31" s="52"/>
      <c r="F31" s="47"/>
      <c r="G31" s="59" t="s">
        <v>18</v>
      </c>
      <c r="H31" s="48" t="s">
        <v>12</v>
      </c>
      <c r="J31" s="12"/>
      <c r="L31" s="7"/>
      <c r="M31" s="8" t="s">
        <v>11</v>
      </c>
      <c r="N31" s="9" t="s">
        <v>12</v>
      </c>
      <c r="O31" s="34"/>
      <c r="P31" s="14"/>
      <c r="Q31" s="58" t="s">
        <v>18</v>
      </c>
      <c r="R31" s="15" t="s">
        <v>12</v>
      </c>
    </row>
    <row r="32" spans="2:18" x14ac:dyDescent="0.35">
      <c r="B32" s="21" t="s">
        <v>31</v>
      </c>
      <c r="C32" s="69">
        <v>-1E-3</v>
      </c>
      <c r="D32" s="75">
        <f>IF($C$36&gt;750000,C32*0.0005,0)</f>
        <v>0</v>
      </c>
      <c r="E32" s="55"/>
      <c r="F32" s="102" t="s">
        <v>20</v>
      </c>
      <c r="G32" s="104">
        <v>0</v>
      </c>
      <c r="H32" s="106">
        <f>0</f>
        <v>0</v>
      </c>
      <c r="J32" s="12"/>
      <c r="L32" s="5" t="s">
        <v>31</v>
      </c>
      <c r="M32" s="10">
        <f>C32</f>
        <v>-1E-3</v>
      </c>
      <c r="N32" s="83">
        <f>IF($C$36&gt;1000000,M32*0.0007,0)</f>
        <v>0</v>
      </c>
      <c r="O32" s="34"/>
      <c r="P32" s="124" t="s">
        <v>20</v>
      </c>
      <c r="Q32" s="128">
        <f>G32</f>
        <v>0</v>
      </c>
      <c r="R32" s="132">
        <f>IF(AND($Q$32&lt;4001,$Q$34&lt;12001),0,Q32*0.24)</f>
        <v>0</v>
      </c>
    </row>
    <row r="33" spans="2:18" x14ac:dyDescent="0.35">
      <c r="B33" s="20" t="s">
        <v>0</v>
      </c>
      <c r="C33" s="70">
        <v>0</v>
      </c>
      <c r="D33" s="76">
        <f>IF($C$36&gt;750000,C33*0.00085,0)</f>
        <v>0</v>
      </c>
      <c r="E33" s="55"/>
      <c r="F33" s="103"/>
      <c r="G33" s="105"/>
      <c r="H33" s="107"/>
      <c r="J33" s="12"/>
      <c r="L33" s="4" t="s">
        <v>0</v>
      </c>
      <c r="M33" s="11">
        <f>C33</f>
        <v>0</v>
      </c>
      <c r="N33" s="84">
        <f>IF($C$36&gt;1000000,M33*0.00125,0)</f>
        <v>0</v>
      </c>
      <c r="O33" s="34"/>
      <c r="P33" s="125"/>
      <c r="Q33" s="129"/>
      <c r="R33" s="133"/>
    </row>
    <row r="34" spans="2:18" x14ac:dyDescent="0.35">
      <c r="B34" s="20" t="s">
        <v>1</v>
      </c>
      <c r="C34" s="70">
        <v>-1E-3</v>
      </c>
      <c r="D34" s="76">
        <f>IF($C$36&gt;750000,C34*0.00085,0)</f>
        <v>0</v>
      </c>
      <c r="E34" s="55"/>
      <c r="F34" s="108" t="s">
        <v>2</v>
      </c>
      <c r="G34" s="104">
        <v>0</v>
      </c>
      <c r="H34" s="111">
        <v>0</v>
      </c>
      <c r="J34" s="12"/>
      <c r="L34" s="4" t="s">
        <v>1</v>
      </c>
      <c r="M34" s="11">
        <f>C34</f>
        <v>-1E-3</v>
      </c>
      <c r="N34" s="84">
        <f>IF($C$36&gt;1000000,M34*0.00125,0)</f>
        <v>0</v>
      </c>
      <c r="O34" s="34"/>
      <c r="P34" s="126" t="s">
        <v>2</v>
      </c>
      <c r="Q34" s="130">
        <f>G34</f>
        <v>0</v>
      </c>
      <c r="R34" s="134">
        <f>IF(AND($Q$32&lt;4001,$Q$34&lt;12001),0,Q34*0.06)</f>
        <v>0</v>
      </c>
    </row>
    <row r="35" spans="2:18" ht="17.5" customHeight="1" thickBot="1" x14ac:dyDescent="0.4">
      <c r="B35" s="91" t="s">
        <v>10</v>
      </c>
      <c r="C35" s="69">
        <v>-1E-3</v>
      </c>
      <c r="D35" s="75">
        <f>IF($C$36&gt;750000,C35*0.00085,0)</f>
        <v>0</v>
      </c>
      <c r="E35" s="55"/>
      <c r="F35" s="109"/>
      <c r="G35" s="110"/>
      <c r="H35" s="112"/>
      <c r="J35" s="12"/>
      <c r="L35" s="92" t="s">
        <v>10</v>
      </c>
      <c r="M35" s="10">
        <f>C35</f>
        <v>-1E-3</v>
      </c>
      <c r="N35" s="83">
        <f>IF($C$36&gt;1000000,M35*0.00125,0)</f>
        <v>0</v>
      </c>
      <c r="O35" s="34"/>
      <c r="P35" s="127"/>
      <c r="Q35" s="131"/>
      <c r="R35" s="135"/>
    </row>
    <row r="36" spans="2:18" ht="16" customHeight="1" thickBot="1" x14ac:dyDescent="0.4">
      <c r="B36" s="22" t="s">
        <v>14</v>
      </c>
      <c r="C36" s="78">
        <f>SUM(C32:C35)</f>
        <v>-3.0000000000000001E-3</v>
      </c>
      <c r="D36" s="77">
        <f>SUM(D32:D35)</f>
        <v>0</v>
      </c>
      <c r="E36" s="56"/>
      <c r="F36" s="94" t="s">
        <v>22</v>
      </c>
      <c r="G36" s="95"/>
      <c r="H36" s="80">
        <f>H32+H34</f>
        <v>0</v>
      </c>
      <c r="J36" s="12"/>
      <c r="L36" s="6" t="s">
        <v>21</v>
      </c>
      <c r="M36" s="86">
        <f>SUM(M32:M35)</f>
        <v>-3.0000000000000001E-3</v>
      </c>
      <c r="N36" s="85">
        <f>SUM(N32:N35)</f>
        <v>0</v>
      </c>
      <c r="O36" s="34"/>
      <c r="P36" s="113" t="s">
        <v>22</v>
      </c>
      <c r="Q36" s="114"/>
      <c r="R36" s="87">
        <f>R32+R34</f>
        <v>0</v>
      </c>
    </row>
    <row r="37" spans="2:18" x14ac:dyDescent="0.35">
      <c r="B37" s="40"/>
      <c r="C37" s="41"/>
      <c r="D37" s="60"/>
      <c r="E37" s="41"/>
      <c r="F37" s="41"/>
      <c r="G37" s="41"/>
      <c r="H37" s="42"/>
      <c r="J37" s="12"/>
      <c r="L37" s="33"/>
      <c r="M37" s="34"/>
      <c r="N37" s="34"/>
      <c r="O37" s="34"/>
      <c r="P37" s="34"/>
      <c r="Q37" s="34"/>
      <c r="R37" s="35"/>
    </row>
    <row r="38" spans="2:18" ht="15.5" x14ac:dyDescent="0.35">
      <c r="B38" s="44"/>
      <c r="C38" s="45" t="s">
        <v>15</v>
      </c>
      <c r="D38" s="79">
        <f>D27+D36</f>
        <v>56</v>
      </c>
      <c r="E38" s="61"/>
      <c r="F38" s="61"/>
      <c r="G38" s="61"/>
      <c r="H38" s="46"/>
      <c r="J38" s="12"/>
      <c r="L38" s="33"/>
      <c r="M38" s="30" t="s">
        <v>24</v>
      </c>
      <c r="N38" s="88">
        <f>IF(N36&gt;R36,N36,R36)</f>
        <v>0</v>
      </c>
      <c r="O38" s="30"/>
      <c r="P38" s="34"/>
      <c r="Q38" s="34"/>
      <c r="R38" s="35"/>
    </row>
    <row r="39" spans="2:18" ht="6" customHeight="1" x14ac:dyDescent="0.35">
      <c r="J39" s="12"/>
      <c r="L39" s="33"/>
      <c r="M39" s="34"/>
      <c r="N39" s="34"/>
      <c r="O39" s="34"/>
      <c r="P39" s="34"/>
      <c r="Q39" s="34"/>
      <c r="R39" s="35"/>
    </row>
    <row r="40" spans="2:18" ht="15.5" x14ac:dyDescent="0.35">
      <c r="J40" s="12"/>
      <c r="L40" s="36"/>
      <c r="M40" s="37" t="s">
        <v>15</v>
      </c>
      <c r="N40" s="89">
        <f>N27+N38</f>
        <v>150</v>
      </c>
      <c r="O40" s="38"/>
      <c r="P40" s="38"/>
      <c r="Q40" s="38"/>
      <c r="R40" s="39"/>
    </row>
    <row r="41" spans="2:18" ht="15" thickBot="1" x14ac:dyDescent="0.4"/>
    <row r="42" spans="2:18" ht="19.5" thickTop="1" thickBot="1" x14ac:dyDescent="0.5">
      <c r="L42" s="100" t="s">
        <v>33</v>
      </c>
      <c r="M42" s="101"/>
      <c r="N42" s="90">
        <f>N40-D38</f>
        <v>94</v>
      </c>
    </row>
    <row r="43" spans="2:18" ht="15" thickTop="1" x14ac:dyDescent="0.35"/>
  </sheetData>
  <sheetProtection algorithmName="SHA-512" hashValue="em2ao4DNJCY9Vuw8+lt8mha38bkcRW0lF4c5tR/0TwSAnyQ3tBo8Y0njummHUS56TyOX9pt8/92UXpfrm7KFzw==" saltValue="03Zr8fw60wRIu773Io3ajA==" spinCount="100000" sheet="1" selectLockedCells="1"/>
  <mergeCells count="33">
    <mergeCell ref="D13:R13"/>
    <mergeCell ref="D15:R15"/>
    <mergeCell ref="L30:N30"/>
    <mergeCell ref="D8:Q8"/>
    <mergeCell ref="L25:L26"/>
    <mergeCell ref="M25:M26"/>
    <mergeCell ref="N25:N26"/>
    <mergeCell ref="F30:H30"/>
    <mergeCell ref="P36:Q36"/>
    <mergeCell ref="L19:R19"/>
    <mergeCell ref="B2:R2"/>
    <mergeCell ref="P30:R30"/>
    <mergeCell ref="P32:P33"/>
    <mergeCell ref="P34:P35"/>
    <mergeCell ref="Q32:Q33"/>
    <mergeCell ref="Q34:Q35"/>
    <mergeCell ref="R32:R33"/>
    <mergeCell ref="R34:R35"/>
    <mergeCell ref="B27:C27"/>
    <mergeCell ref="B21:D21"/>
    <mergeCell ref="B30:D30"/>
    <mergeCell ref="L21:N21"/>
    <mergeCell ref="L27:M27"/>
    <mergeCell ref="D6:R6"/>
    <mergeCell ref="F36:G36"/>
    <mergeCell ref="B19:H19"/>
    <mergeCell ref="L42:M42"/>
    <mergeCell ref="F32:F33"/>
    <mergeCell ref="G32:G33"/>
    <mergeCell ref="H32:H33"/>
    <mergeCell ref="F34:F35"/>
    <mergeCell ref="G34:G35"/>
    <mergeCell ref="H34:H35"/>
  </mergeCells>
  <conditionalFormatting sqref="C24">
    <cfRule type="expression" dxfId="2" priority="4">
      <formula>$C$23="YES"</formula>
    </cfRule>
  </conditionalFormatting>
  <conditionalFormatting sqref="C25:C26">
    <cfRule type="expression" dxfId="1" priority="3">
      <formula>$C$23="Yes"</formula>
    </cfRule>
  </conditionalFormatting>
  <conditionalFormatting sqref="M24:M26">
    <cfRule type="expression" dxfId="0" priority="1">
      <formula>$M$23="Yes"</formula>
    </cfRule>
  </conditionalFormatting>
  <dataValidations count="5">
    <dataValidation type="list" allowBlank="1" showInputMessage="1" showErrorMessage="1" sqref="C23:C24" xr:uid="{9435F5CF-CD7D-4405-95B0-FF75BB09207C}">
      <formula1>$W$1:$W$2</formula1>
    </dataValidation>
    <dataValidation type="whole" operator="greaterThan" allowBlank="1" showErrorMessage="1" errorTitle="Square Footage Error" error="The taxable square footage cannot be less than zero. " sqref="G34:G35" xr:uid="{DDC7508E-FBAE-44D5-A017-AC7F6289BEBE}">
      <formula1>-1</formula1>
    </dataValidation>
    <dataValidation type="decimal" operator="greaterThan" allowBlank="1" showInputMessage="1" showErrorMessage="1" errorTitle="Gross Receipts Error" error="The taxable revenue may not be less than zero." sqref="C32:C35" xr:uid="{3B8E1820-0511-4C3C-BD09-14CC1374DFF6}">
      <formula1>-0.01</formula1>
    </dataValidation>
    <dataValidation type="whole" operator="greaterThan" allowBlank="1" showErrorMessage="1" errorTitle="Square Footage Error" error="The square footage cannot be less than zero. " sqref="G32:G33" xr:uid="{538D5254-50CA-446E-A82D-623BB89E8638}">
      <formula1>-1</formula1>
    </dataValidation>
    <dataValidation type="whole" operator="greaterThan" allowBlank="1" showInputMessage="1" showErrorMessage="1" errorTitle="Employee Count Error" error="The number of employees may not be less than zero._x000a_" sqref="C25:C26" xr:uid="{6BE00AF9-316C-42DA-917B-AB0AB24A440D}">
      <formula1>-1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2E90B37B851F45900E86A4CC259639" ma:contentTypeVersion="15" ma:contentTypeDescription="Create a new document." ma:contentTypeScope="" ma:versionID="d7709c6b26945a0dd575aa55dbbc2c38">
  <xsd:schema xmlns:xsd="http://www.w3.org/2001/XMLSchema" xmlns:xs="http://www.w3.org/2001/XMLSchema" xmlns:p="http://schemas.microsoft.com/office/2006/metadata/properties" xmlns:ns2="745564b2-64f3-40e6-9ad4-00cba49644c4" xmlns:ns3="0dc0c3f3-dac6-4996-99c9-cc6d4a857064" targetNamespace="http://schemas.microsoft.com/office/2006/metadata/properties" ma:root="true" ma:fieldsID="e4286bae9b50cfdd68040d4b682b89df" ns2:_="" ns3:_="">
    <xsd:import namespace="745564b2-64f3-40e6-9ad4-00cba49644c4"/>
    <xsd:import namespace="0dc0c3f3-dac6-4996-99c9-cc6d4a857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564b2-64f3-40e6-9ad4-00cba4964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f643e97-3fd7-49cc-b1b7-5973caefa7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0c3f3-dac6-4996-99c9-cc6d4a857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c37d515-cdf2-4f59-aec6-2e3c812ef3de}" ma:internalName="TaxCatchAll" ma:showField="CatchAllData" ma:web="0dc0c3f3-dac6-4996-99c9-cc6d4a8570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c0c3f3-dac6-4996-99c9-cc6d4a857064" xsi:nil="true"/>
    <lcf76f155ced4ddcb4097134ff3c332f xmlns="745564b2-64f3-40e6-9ad4-00cba49644c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FD5387-92F6-4895-9D9C-E0DA4D1E02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5564b2-64f3-40e6-9ad4-00cba49644c4"/>
    <ds:schemaRef ds:uri="0dc0c3f3-dac6-4996-99c9-cc6d4a857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AD173F-D949-42CD-A776-41942D5D551C}">
  <ds:schemaRefs>
    <ds:schemaRef ds:uri="http://schemas.microsoft.com/office/2006/metadata/properties"/>
    <ds:schemaRef ds:uri="http://schemas.microsoft.com/office/infopath/2007/PartnerControls"/>
    <ds:schemaRef ds:uri="0dc0c3f3-dac6-4996-99c9-cc6d4a857064"/>
    <ds:schemaRef ds:uri="745564b2-64f3-40e6-9ad4-00cba49644c4"/>
  </ds:schemaRefs>
</ds:datastoreItem>
</file>

<file path=customXml/itemProps3.xml><?xml version="1.0" encoding="utf-8"?>
<ds:datastoreItem xmlns:ds="http://schemas.openxmlformats.org/officeDocument/2006/customXml" ds:itemID="{DDAF1088-8893-40AA-80CC-E486BAC995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Schierenbeck</dc:creator>
  <cp:lastModifiedBy>Adam Schierenbeck</cp:lastModifiedBy>
  <dcterms:created xsi:type="dcterms:W3CDTF">2026-05-21T00:33:23Z</dcterms:created>
  <dcterms:modified xsi:type="dcterms:W3CDTF">2026-07-25T00:57:29Z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0x010100D62E90B37B851F45900E86A4CC259639</vt:lpwstr>
  </property>
  <property fmtid="{D5CDD505-2E9C-101B-9397-08002B2CF9AE}" pid="3" name="MediaServiceImageTags">
    <vt:lpwstr/>
  </property>
</Properties>
</file>